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60" windowWidth="15600" windowHeight="10875" activeTab="0"/>
  </bookViews>
  <sheets>
    <sheet name="BDI" sheetId="1" r:id="rId1"/>
    <sheet name="BDI 2622_2013_TCU" sheetId="2" r:id="rId2"/>
    <sheet name="Plan1" sheetId="3" r:id="rId3"/>
    <sheet name="Plan2" sheetId="4" r:id="rId4"/>
    <sheet name="Plan3" sheetId="5" r:id="rId5"/>
  </sheets>
  <definedNames>
    <definedName name="_xlnm.Print_Area" localSheetId="0">'BDI'!$A$4:$F$42</definedName>
  </definedNames>
  <calcPr fullCalcOnLoad="1"/>
</workbook>
</file>

<file path=xl/sharedStrings.xml><?xml version="1.0" encoding="utf-8"?>
<sst xmlns="http://schemas.openxmlformats.org/spreadsheetml/2006/main" count="63" uniqueCount="59">
  <si>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</si>
  <si>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</si>
  <si>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</si>
  <si>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</si>
  <si>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</si>
  <si>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</si>
  <si>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( X )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</si>
  <si>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</si>
  <si>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</si>
  <si>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</si>
  <si>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</si>
  <si>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</si>
  <si>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</si>
  <si>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</si>
  <si>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</si>
  <si>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</si>
  <si>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</si>
  <si>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</si>
  <si>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</si>
  <si>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</si>
  <si>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</si>
  <si>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</si>
  <si>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</si>
  <si>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</si>
  <si>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</si>
  <si>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</si>
  <si>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</si>
  <si>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</si>
  <si>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</si>
  <si>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</si>
  <si>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</si>
  <si>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</si>
  <si>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</si>
  <si>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</si>
  <si>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</t>
  </si>
  <si>
    <t>TIPO</t>
  </si>
  <si>
    <t>1º QUARTIL</t>
  </si>
  <si>
    <t>MÉDIO</t>
  </si>
  <si>
    <t>3º QUARTIL</t>
  </si>
  <si>
    <t>PROPOSTO</t>
  </si>
  <si>
    <t>Construção de edifícios</t>
  </si>
  <si>
    <t>Administração Central</t>
  </si>
  <si>
    <t>Seguro e Garantia</t>
  </si>
  <si>
    <t>Risco</t>
  </si>
  <si>
    <t>Despesas Financeiras</t>
  </si>
  <si>
    <t>Lucro</t>
  </si>
  <si>
    <t>PIS e COFINS</t>
  </si>
  <si>
    <t>ISSQN</t>
  </si>
  <si>
    <t>Cont.Prev s/Rec.Bruta (Lei 12844/13 - Desoneração)</t>
  </si>
  <si>
    <t>Construção de rodovias e ferrovias</t>
  </si>
  <si>
    <t>BDI C = [(1+AC+S+G+R)X(1+DF)X(1+L)/(1-I1-I2)]-1</t>
  </si>
  <si>
    <t>BDI S = [(1+AC+S+G+R)X(1+DF)X(1+L)/(1-I1-I2-I3)]-1</t>
  </si>
  <si>
    <t>Construção de redes de abastecimento de água, coletora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</si>
  <si>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</si>
  <si>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</si>
  <si>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</si>
  <si>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Representante Legal da Empresa</t>
  </si>
  <si>
    <t xml:space="preserve">Responsável Técnico </t>
  </si>
  <si>
    <t>ANEXO X - BDI - Bonificações e Despesas Indiretas</t>
  </si>
</sst>
</file>

<file path=xl/styles.xml><?xml version="1.0" encoding="utf-8"?>
<styleSheet xmlns="http://schemas.openxmlformats.org/spreadsheetml/2006/main">
  <numFmts count="3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dd/mm/yy;@"/>
    <numFmt numFmtId="181" formatCode="d/m/yy;@"/>
    <numFmt numFmtId="182" formatCode="[$-416]d\-mmm\-yy;@"/>
    <numFmt numFmtId="183" formatCode="0.0"/>
    <numFmt numFmtId="184" formatCode="000"/>
    <numFmt numFmtId="185" formatCode="&quot;/&quot;####"/>
    <numFmt numFmtId="186" formatCode="0.0%"/>
    <numFmt numFmtId="187" formatCode="[$-F800]dddd\,\ mmmm\ dd\,\ yyyy"/>
    <numFmt numFmtId="188" formatCode="####&quot;.&quot;#######"/>
    <numFmt numFmtId="189" formatCode="[$-416]mmm/yyyy;@"/>
    <numFmt numFmtId="190" formatCode="&quot;R$ &quot;\ \ #,##0.00"/>
    <numFmt numFmtId="191" formatCode="[$-416]dddd\,\ d&quot; de &quot;mmmm&quot; de &quot;yyyy"/>
    <numFmt numFmtId="192" formatCode="&quot;( &quot;0&quot; )&quot;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0"/>
    </font>
    <font>
      <sz val="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92" fontId="22" fillId="0" borderId="11" xfId="0" applyNumberFormat="1" applyFont="1" applyFill="1" applyBorder="1" applyAlignment="1" applyProtection="1">
      <alignment horizontal="right"/>
      <protection/>
    </xf>
    <xf numFmtId="10" fontId="22" fillId="0" borderId="0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23" borderId="13" xfId="0" applyNumberFormat="1" applyFont="1" applyFill="1" applyBorder="1" applyAlignment="1" applyProtection="1">
      <alignment horizontal="right" vertical="top"/>
      <protection locked="0"/>
    </xf>
    <xf numFmtId="10" fontId="0" fillId="0" borderId="14" xfId="0" applyNumberFormat="1" applyFont="1" applyBorder="1" applyAlignment="1">
      <alignment vertical="top"/>
    </xf>
    <xf numFmtId="0" fontId="22" fillId="0" borderId="15" xfId="0" applyFont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0" fontId="25" fillId="4" borderId="19" xfId="0" applyFont="1" applyFill="1" applyBorder="1" applyAlignment="1">
      <alignment vertical="center"/>
    </xf>
    <xf numFmtId="10" fontId="26" fillId="0" borderId="16" xfId="0" applyNumberFormat="1" applyFont="1" applyFill="1" applyBorder="1" applyAlignment="1">
      <alignment horizontal="center" vertical="center"/>
    </xf>
    <xf numFmtId="10" fontId="26" fillId="0" borderId="20" xfId="0" applyNumberFormat="1" applyFont="1" applyFill="1" applyBorder="1" applyAlignment="1">
      <alignment horizontal="center" vertical="center"/>
    </xf>
    <xf numFmtId="10" fontId="26" fillId="0" borderId="18" xfId="0" applyNumberFormat="1" applyFont="1" applyFill="1" applyBorder="1" applyAlignment="1">
      <alignment horizontal="center" vertical="center"/>
    </xf>
    <xf numFmtId="10" fontId="27" fillId="19" borderId="21" xfId="0" applyNumberFormat="1" applyFont="1" applyFill="1" applyBorder="1" applyAlignment="1" applyProtection="1">
      <alignment horizontal="center" vertical="center"/>
      <protection locked="0"/>
    </xf>
    <xf numFmtId="10" fontId="26" fillId="0" borderId="22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6" fillId="0" borderId="23" xfId="0" applyNumberFormat="1" applyFont="1" applyFill="1" applyBorder="1" applyAlignment="1">
      <alignment horizontal="center" vertical="center"/>
    </xf>
    <xf numFmtId="10" fontId="27" fillId="19" borderId="24" xfId="0" applyNumberFormat="1" applyFont="1" applyFill="1" applyBorder="1" applyAlignment="1" applyProtection="1">
      <alignment horizontal="center" vertical="center"/>
      <protection locked="0"/>
    </xf>
    <xf numFmtId="10" fontId="26" fillId="0" borderId="25" xfId="0" applyNumberFormat="1" applyFont="1" applyFill="1" applyBorder="1" applyAlignment="1">
      <alignment horizontal="center" vertical="center"/>
    </xf>
    <xf numFmtId="10" fontId="26" fillId="0" borderId="26" xfId="0" applyNumberFormat="1" applyFont="1" applyFill="1" applyBorder="1" applyAlignment="1">
      <alignment horizontal="center" vertical="center"/>
    </xf>
    <xf numFmtId="10" fontId="26" fillId="0" borderId="27" xfId="0" applyNumberFormat="1" applyFont="1" applyFill="1" applyBorder="1" applyAlignment="1">
      <alignment horizontal="center" vertical="center"/>
    </xf>
    <xf numFmtId="10" fontId="25" fillId="23" borderId="28" xfId="0" applyNumberFormat="1" applyFont="1" applyFill="1" applyBorder="1" applyAlignment="1" applyProtection="1">
      <alignment horizontal="center" vertical="center"/>
      <protection locked="0"/>
    </xf>
    <xf numFmtId="10" fontId="27" fillId="0" borderId="29" xfId="0" applyNumberFormat="1" applyFont="1" applyFill="1" applyBorder="1" applyAlignment="1" applyProtection="1">
      <alignment horizontal="center" vertical="center"/>
      <protection/>
    </xf>
    <xf numFmtId="10" fontId="25" fillId="0" borderId="3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0" fontId="27" fillId="0" borderId="3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" fontId="22" fillId="0" borderId="0" xfId="0" applyNumberFormat="1" applyFont="1" applyAlignment="1">
      <alignment horizontal="left" vertical="top"/>
    </xf>
    <xf numFmtId="0" fontId="22" fillId="0" borderId="0" xfId="0" applyFont="1" applyAlignment="1">
      <alignment vertical="top" wrapText="1"/>
    </xf>
    <xf numFmtId="10" fontId="22" fillId="0" borderId="0" xfId="0" applyNumberFormat="1" applyFont="1" applyAlignment="1">
      <alignment horizontal="right"/>
    </xf>
    <xf numFmtId="0" fontId="31" fillId="0" borderId="0" xfId="0" applyNumberFormat="1" applyFont="1" applyAlignment="1">
      <alignment horizontal="right"/>
    </xf>
    <xf numFmtId="10" fontId="32" fillId="0" borderId="0" xfId="0" applyNumberFormat="1" applyFont="1" applyAlignment="1">
      <alignment horizontal="right"/>
    </xf>
    <xf numFmtId="0" fontId="22" fillId="0" borderId="0" xfId="0" applyFont="1" applyAlignment="1">
      <alignment horizontal="left" vertical="top"/>
    </xf>
    <xf numFmtId="10" fontId="22" fillId="0" borderId="0" xfId="0" applyNumberFormat="1" applyFont="1" applyAlignment="1">
      <alignment/>
    </xf>
    <xf numFmtId="1" fontId="32" fillId="0" borderId="0" xfId="0" applyNumberFormat="1" applyFont="1" applyAlignment="1">
      <alignment horizontal="right"/>
    </xf>
    <xf numFmtId="10" fontId="3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0" fontId="0" fillId="0" borderId="0" xfId="0" applyNumberFormat="1" applyAlignment="1">
      <alignment/>
    </xf>
    <xf numFmtId="10" fontId="31" fillId="0" borderId="0" xfId="0" applyNumberFormat="1" applyFont="1" applyAlignment="1">
      <alignment/>
    </xf>
    <xf numFmtId="10" fontId="31" fillId="0" borderId="0" xfId="0" applyNumberFormat="1" applyFont="1" applyAlignment="1">
      <alignment/>
    </xf>
    <xf numFmtId="0" fontId="0" fillId="0" borderId="0" xfId="0" applyAlignment="1">
      <alignment horizontal="justify" vertical="top" wrapText="1"/>
    </xf>
    <xf numFmtId="10" fontId="22" fillId="0" borderId="0" xfId="0" applyNumberFormat="1" applyFont="1" applyAlignment="1">
      <alignment/>
    </xf>
    <xf numFmtId="0" fontId="24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3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33" fillId="0" borderId="0" xfId="0" applyNumberFormat="1" applyFont="1" applyAlignment="1">
      <alignment/>
    </xf>
    <xf numFmtId="10" fontId="24" fillId="0" borderId="0" xfId="0" applyNumberFormat="1" applyFont="1" applyAlignment="1">
      <alignment/>
    </xf>
    <xf numFmtId="1" fontId="25" fillId="23" borderId="10" xfId="0" applyNumberFormat="1" applyFont="1" applyFill="1" applyBorder="1" applyAlignment="1" applyProtection="1">
      <alignment horizontal="center" vertical="center"/>
      <protection locked="0"/>
    </xf>
    <xf numFmtId="10" fontId="34" fillId="0" borderId="0" xfId="0" applyNumberFormat="1" applyFont="1" applyAlignment="1">
      <alignment horizontal="center" vertical="center"/>
    </xf>
    <xf numFmtId="10" fontId="3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29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10" fontId="22" fillId="0" borderId="33" xfId="0" applyNumberFormat="1" applyFont="1" applyBorder="1" applyAlignment="1">
      <alignment horizontal="distributed" vertical="top"/>
    </xf>
    <xf numFmtId="0" fontId="22" fillId="0" borderId="34" xfId="0" applyFont="1" applyBorder="1" applyAlignment="1">
      <alignment horizontal="distributed" vertical="top"/>
    </xf>
    <xf numFmtId="0" fontId="22" fillId="0" borderId="35" xfId="0" applyFont="1" applyBorder="1" applyAlignment="1">
      <alignment horizontal="distributed" vertical="top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22" fillId="0" borderId="33" xfId="0" applyNumberFormat="1" applyFont="1" applyBorder="1" applyAlignment="1">
      <alignment horizontal="center"/>
    </xf>
    <xf numFmtId="10" fontId="22" fillId="0" borderId="34" xfId="0" applyNumberFormat="1" applyFont="1" applyBorder="1" applyAlignment="1">
      <alignment horizontal="center"/>
    </xf>
    <xf numFmtId="10" fontId="22" fillId="0" borderId="35" xfId="0" applyNumberFormat="1" applyFont="1" applyBorder="1" applyAlignment="1">
      <alignment horizontal="center"/>
    </xf>
    <xf numFmtId="0" fontId="25" fillId="4" borderId="37" xfId="0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center" wrapText="1"/>
    </xf>
    <xf numFmtId="0" fontId="25" fillId="4" borderId="19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4" borderId="38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30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6"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2"/>
  <sheetViews>
    <sheetView showGridLines="0" showZeros="0" tabSelected="1" zoomScaleSheetLayoutView="85" zoomScalePageLayoutView="0" workbookViewId="0" topLeftCell="A16">
      <selection activeCell="K10" sqref="K10"/>
    </sheetView>
  </sheetViews>
  <sheetFormatPr defaultColWidth="9.140625" defaultRowHeight="12.75"/>
  <cols>
    <col min="1" max="1" width="1.7109375" style="23" customWidth="1"/>
    <col min="2" max="2" width="24.421875" style="23" bestFit="1" customWidth="1"/>
    <col min="3" max="5" width="10.7109375" style="23" customWidth="1"/>
    <col min="6" max="6" width="17.7109375" style="22" customWidth="1"/>
    <col min="7" max="18" width="9.140625" style="23" customWidth="1"/>
    <col min="19" max="19" width="9.140625" style="24" customWidth="1"/>
    <col min="20" max="20" width="9.140625" style="25" customWidth="1"/>
    <col min="21" max="16384" width="9.140625" style="23" customWidth="1"/>
  </cols>
  <sheetData>
    <row r="2" spans="2:6" ht="12.75">
      <c r="B2" s="106"/>
      <c r="C2" s="107"/>
      <c r="D2" s="107"/>
      <c r="E2" s="107"/>
      <c r="F2" s="107"/>
    </row>
    <row r="3" spans="2:5" ht="12.75">
      <c r="B3" s="6"/>
      <c r="C3" s="22"/>
      <c r="D3" s="22"/>
      <c r="E3" s="22"/>
    </row>
    <row r="4" spans="2:20" s="1" customFormat="1" ht="32.25" customHeight="1">
      <c r="B4" s="81" t="s">
        <v>58</v>
      </c>
      <c r="C4" s="81"/>
      <c r="D4" s="81"/>
      <c r="E4" s="81"/>
      <c r="F4" s="81"/>
      <c r="S4" s="2"/>
      <c r="T4" s="3"/>
    </row>
    <row r="5" spans="2:20" s="5" customFormat="1" ht="24.75" customHeight="1">
      <c r="B5" s="9" t="s">
        <v>0</v>
      </c>
      <c r="C5" s="78"/>
      <c r="D5" s="10" t="str">
        <f>IF(C5&gt;0,IF(C5&lt;7,,"&lt;--- Insira valor entre 1 e 6"),"&lt;--- Insira valor entre 1 e 6")</f>
        <v>&lt;--- Insira valor entre 1 e 6</v>
      </c>
      <c r="E5" s="4"/>
      <c r="F5" s="6"/>
      <c r="S5" s="7"/>
      <c r="T5" s="8"/>
    </row>
    <row r="6" spans="2:20" s="5" customFormat="1" ht="12.75">
      <c r="B6" s="11" t="s">
        <v>1</v>
      </c>
      <c r="C6" s="12">
        <v>1</v>
      </c>
      <c r="D6" s="89" t="s">
        <v>2</v>
      </c>
      <c r="E6" s="90"/>
      <c r="F6" s="91"/>
      <c r="S6" s="7"/>
      <c r="T6" s="8"/>
    </row>
    <row r="7" spans="2:20" s="5" customFormat="1" ht="25.5">
      <c r="B7" s="11" t="s">
        <v>3</v>
      </c>
      <c r="C7" s="13">
        <v>2</v>
      </c>
      <c r="D7" s="14" t="str">
        <f>IF(D8&lt;&gt;0,0,"( X )")</f>
        <v>( X )</v>
      </c>
      <c r="E7" s="15" t="s">
        <v>4</v>
      </c>
      <c r="F7" s="16"/>
      <c r="S7" s="7"/>
      <c r="T7" s="8"/>
    </row>
    <row r="8" spans="2:20" s="5" customFormat="1" ht="51">
      <c r="B8" s="11" t="s">
        <v>5</v>
      </c>
      <c r="C8" s="13">
        <v>3</v>
      </c>
      <c r="D8" s="17"/>
      <c r="E8" s="18" t="s">
        <v>7</v>
      </c>
      <c r="F8" s="19"/>
      <c r="S8" s="7"/>
      <c r="T8" s="8"/>
    </row>
    <row r="9" spans="2:20" s="5" customFormat="1" ht="51">
      <c r="B9" s="11" t="s">
        <v>8</v>
      </c>
      <c r="C9" s="13">
        <v>4</v>
      </c>
      <c r="D9" s="84" t="s">
        <v>9</v>
      </c>
      <c r="E9" s="85"/>
      <c r="F9" s="86"/>
      <c r="S9" s="7"/>
      <c r="T9" s="8"/>
    </row>
    <row r="10" spans="2:20" s="5" customFormat="1" ht="25.5">
      <c r="B10" s="11" t="s">
        <v>10</v>
      </c>
      <c r="C10" s="13">
        <v>5</v>
      </c>
      <c r="D10" s="20">
        <f>IF(D11&lt;&gt;0,0,"( X )")</f>
        <v>0</v>
      </c>
      <c r="E10" s="15" t="s">
        <v>11</v>
      </c>
      <c r="F10" s="16"/>
      <c r="S10" s="7"/>
      <c r="T10" s="8"/>
    </row>
    <row r="11" spans="2:20" s="5" customFormat="1" ht="25.5">
      <c r="B11" s="11" t="s">
        <v>12</v>
      </c>
      <c r="C11" s="13">
        <v>6</v>
      </c>
      <c r="D11" s="17" t="s">
        <v>6</v>
      </c>
      <c r="E11" s="18" t="s">
        <v>13</v>
      </c>
      <c r="F11" s="19"/>
      <c r="S11" s="7"/>
      <c r="T11" s="8"/>
    </row>
    <row r="12" spans="2:20" s="5" customFormat="1" ht="12.75">
      <c r="B12" s="21"/>
      <c r="C12" s="4"/>
      <c r="D12" s="4"/>
      <c r="E12" s="4"/>
      <c r="F12" s="6"/>
      <c r="S12" s="7"/>
      <c r="T12" s="8"/>
    </row>
    <row r="13" spans="2:5" ht="15.75" customHeight="1">
      <c r="B13" s="22"/>
      <c r="C13" s="92" t="s">
        <v>14</v>
      </c>
      <c r="D13" s="92"/>
      <c r="E13" s="92"/>
    </row>
    <row r="14" spans="2:20" s="29" customFormat="1" ht="31.5">
      <c r="B14" s="26" t="s">
        <v>15</v>
      </c>
      <c r="C14" s="27" t="s">
        <v>16</v>
      </c>
      <c r="D14" s="27" t="s">
        <v>17</v>
      </c>
      <c r="E14" s="27" t="s">
        <v>18</v>
      </c>
      <c r="F14" s="28" t="s">
        <v>19</v>
      </c>
      <c r="S14" s="30"/>
      <c r="T14" s="31"/>
    </row>
    <row r="15" spans="2:19" ht="15.75">
      <c r="B15" s="32" t="s">
        <v>27</v>
      </c>
      <c r="C15" s="33" t="e">
        <f>'BDI 2622_2013_TCU'!G3</f>
        <v>#N/A</v>
      </c>
      <c r="D15" s="34" t="e">
        <f>'BDI 2622_2013_TCU'!H3</f>
        <v>#N/A</v>
      </c>
      <c r="E15" s="35" t="e">
        <f>'BDI 2622_2013_TCU'!I3</f>
        <v>#N/A</v>
      </c>
      <c r="F15" s="36"/>
      <c r="G15" s="10">
        <f>IF(F15=0,"",IF(F15&lt;C15,"Atenção, observar os intervalos!",IF(F15&gt;E15,"Atenção, observar os intervalos!","")))</f>
      </c>
      <c r="R15" s="25"/>
      <c r="S15" s="25"/>
    </row>
    <row r="16" spans="2:19" ht="15.75">
      <c r="B16" s="32" t="s">
        <v>28</v>
      </c>
      <c r="C16" s="37" t="e">
        <f>'BDI 2622_2013_TCU'!G4</f>
        <v>#N/A</v>
      </c>
      <c r="D16" s="38" t="e">
        <f>'BDI 2622_2013_TCU'!H4</f>
        <v>#N/A</v>
      </c>
      <c r="E16" s="39" t="e">
        <f>'BDI 2622_2013_TCU'!I4</f>
        <v>#N/A</v>
      </c>
      <c r="F16" s="40"/>
      <c r="G16" s="10">
        <f>IF(F16=0,"",IF(F16&lt;C16,"Atenção, observar os intervalos!",IF(F16&gt;E16,"Atenção, observar os intervalos!","")))</f>
      </c>
      <c r="R16" s="25"/>
      <c r="S16" s="25"/>
    </row>
    <row r="17" spans="2:19" ht="15.75">
      <c r="B17" s="32" t="s">
        <v>29</v>
      </c>
      <c r="C17" s="37" t="e">
        <f>'BDI 2622_2013_TCU'!G5</f>
        <v>#N/A</v>
      </c>
      <c r="D17" s="38" t="e">
        <f>'BDI 2622_2013_TCU'!H5</f>
        <v>#N/A</v>
      </c>
      <c r="E17" s="39" t="e">
        <f>'BDI 2622_2013_TCU'!I5</f>
        <v>#N/A</v>
      </c>
      <c r="F17" s="40"/>
      <c r="G17" s="10">
        <f>IF(F17=0,"",IF(F17&lt;C17,"Atenção, observar os intervalos!",IF(F17&gt;E17,"Atenção, observar os intervalos!","")))</f>
      </c>
      <c r="R17" s="25"/>
      <c r="S17" s="25"/>
    </row>
    <row r="18" spans="2:19" ht="15.75">
      <c r="B18" s="32" t="s">
        <v>30</v>
      </c>
      <c r="C18" s="37" t="e">
        <f>'BDI 2622_2013_TCU'!G6</f>
        <v>#N/A</v>
      </c>
      <c r="D18" s="38" t="e">
        <f>'BDI 2622_2013_TCU'!H6</f>
        <v>#N/A</v>
      </c>
      <c r="E18" s="39" t="e">
        <f>'BDI 2622_2013_TCU'!I6</f>
        <v>#N/A</v>
      </c>
      <c r="F18" s="40"/>
      <c r="G18" s="10">
        <f>IF(F18=0,"",IF(F18&lt;C18,"Atenção, observar os intervalos!",IF(F18&gt;E18,"Atenção, observar os intervalos!","")))</f>
      </c>
      <c r="R18" s="25"/>
      <c r="S18" s="25"/>
    </row>
    <row r="19" spans="2:19" ht="15.75">
      <c r="B19" s="32" t="s">
        <v>31</v>
      </c>
      <c r="C19" s="41" t="e">
        <f>'BDI 2622_2013_TCU'!G7</f>
        <v>#N/A</v>
      </c>
      <c r="D19" s="42" t="e">
        <f>'BDI 2622_2013_TCU'!H7</f>
        <v>#N/A</v>
      </c>
      <c r="E19" s="43" t="e">
        <f>'BDI 2622_2013_TCU'!I7</f>
        <v>#N/A</v>
      </c>
      <c r="F19" s="40"/>
      <c r="G19" s="10">
        <f>IF(F19=0,"",IF(F19&lt;C19,"Atenção, observar os intervalos!",IF(F19&gt;E19,"Atenção, observar os intervalos!","")))</f>
      </c>
      <c r="R19" s="25"/>
      <c r="S19" s="25"/>
    </row>
    <row r="20" spans="2:19" ht="15.75">
      <c r="B20" s="94" t="s">
        <v>32</v>
      </c>
      <c r="C20" s="95"/>
      <c r="D20" s="95"/>
      <c r="E20" s="96"/>
      <c r="F20" s="44"/>
      <c r="G20" s="10"/>
      <c r="R20" s="25"/>
      <c r="S20" s="25"/>
    </row>
    <row r="21" spans="2:19" ht="15.75">
      <c r="B21" s="97" t="s">
        <v>33</v>
      </c>
      <c r="C21" s="98"/>
      <c r="D21" s="98"/>
      <c r="E21" s="99"/>
      <c r="F21" s="44"/>
      <c r="G21" s="10"/>
      <c r="R21" s="25"/>
      <c r="S21" s="25"/>
    </row>
    <row r="22" spans="2:19" ht="16.5" thickBot="1">
      <c r="B22" s="82" t="s">
        <v>20</v>
      </c>
      <c r="C22" s="83"/>
      <c r="D22" s="83"/>
      <c r="E22" s="83"/>
      <c r="F22" s="45">
        <v>0.02</v>
      </c>
      <c r="G22" s="10"/>
      <c r="I22" s="80" t="str">
        <f>'BDI 2622_2013_TCU'!G1</f>
        <v>1º QUARTIL</v>
      </c>
      <c r="J22" s="80" t="str">
        <f>'BDI 2622_2013_TCU'!H1</f>
        <v>MÉDIO</v>
      </c>
      <c r="K22" s="80" t="str">
        <f>'BDI 2622_2013_TCU'!I1</f>
        <v>3º QUARTIL</v>
      </c>
      <c r="L22" s="79"/>
      <c r="M22" s="79">
        <f>'BDI 2622_2013_TCU'!K1</f>
        <v>0</v>
      </c>
      <c r="N22" s="79"/>
      <c r="R22" s="25"/>
      <c r="S22" s="25"/>
    </row>
    <row r="23" spans="9:18" ht="12.75">
      <c r="I23" s="80" t="e">
        <f>'BDI 2622_2013_TCU'!G2</f>
        <v>#N/A</v>
      </c>
      <c r="J23" s="80" t="e">
        <f>'BDI 2622_2013_TCU'!H2</f>
        <v>#N/A</v>
      </c>
      <c r="K23" s="80" t="e">
        <f>'BDI 2622_2013_TCU'!I2</f>
        <v>#N/A</v>
      </c>
      <c r="L23" s="79">
        <f>'BDI 2622_2013_TCU'!J2</f>
        <v>0</v>
      </c>
      <c r="M23" s="79">
        <f>'BDI 2622_2013_TCU'!K2</f>
        <v>0</v>
      </c>
      <c r="N23" s="79">
        <f>'BDI 2622_2013_TCU'!L2</f>
        <v>0</v>
      </c>
      <c r="R23" s="24"/>
    </row>
    <row r="24" spans="2:19" ht="15.75">
      <c r="B24" s="102" t="s">
        <v>21</v>
      </c>
      <c r="C24" s="102"/>
      <c r="D24" s="102"/>
      <c r="E24" s="102"/>
      <c r="F24" s="46">
        <f>ROUND('BDI 2622_2013_TCU'!K12,4)</f>
        <v>0</v>
      </c>
      <c r="G24" s="47" t="e">
        <f>'BDI 2622_2013_TCU'!L12</f>
        <v>#N/A</v>
      </c>
      <c r="R24" s="25"/>
      <c r="S24" s="25"/>
    </row>
    <row r="25" spans="2:19" ht="16.5" thickBot="1">
      <c r="B25" s="103" t="s">
        <v>22</v>
      </c>
      <c r="C25" s="104"/>
      <c r="D25" s="104"/>
      <c r="E25" s="104"/>
      <c r="F25" s="48">
        <f>ROUND('BDI 2622_2013_TCU'!K13,4)</f>
        <v>0.0204</v>
      </c>
      <c r="G25" s="49"/>
      <c r="R25" s="25"/>
      <c r="S25" s="25"/>
    </row>
    <row r="27" spans="2:6" ht="48" customHeight="1">
      <c r="B27" s="93" t="s">
        <v>23</v>
      </c>
      <c r="C27" s="93"/>
      <c r="D27" s="93"/>
      <c r="E27" s="93"/>
      <c r="F27" s="93"/>
    </row>
    <row r="29" spans="2:6" ht="12.75">
      <c r="B29" s="101" t="s">
        <v>24</v>
      </c>
      <c r="C29" s="101"/>
      <c r="D29" s="101"/>
      <c r="E29" s="101"/>
      <c r="F29" s="101"/>
    </row>
    <row r="30" spans="2:6" ht="12.75">
      <c r="B30" s="100" t="s">
        <v>25</v>
      </c>
      <c r="C30" s="100"/>
      <c r="D30" s="100"/>
      <c r="E30" s="100"/>
      <c r="F30" s="100"/>
    </row>
    <row r="31" ht="22.5" customHeight="1">
      <c r="F31" s="50"/>
    </row>
    <row r="32" ht="12.75">
      <c r="B32" s="1"/>
    </row>
    <row r="33" spans="2:4" ht="12.75">
      <c r="B33" s="87" t="s">
        <v>57</v>
      </c>
      <c r="C33" s="87"/>
      <c r="D33" s="87"/>
    </row>
    <row r="34" spans="2:4" ht="12.75">
      <c r="B34" s="88" t="s">
        <v>26</v>
      </c>
      <c r="C34" s="88"/>
      <c r="D34" s="88"/>
    </row>
    <row r="35" ht="6.75" customHeight="1"/>
    <row r="36" ht="3" customHeight="1"/>
    <row r="37" ht="3" customHeight="1"/>
    <row r="38" ht="3" customHeight="1"/>
    <row r="40" spans="2:4" ht="12.75">
      <c r="B40" s="51"/>
      <c r="C40" s="51"/>
      <c r="D40" s="51"/>
    </row>
    <row r="41" spans="2:4" ht="12.75">
      <c r="B41" s="87" t="s">
        <v>56</v>
      </c>
      <c r="C41" s="87"/>
      <c r="D41" s="87"/>
    </row>
    <row r="42" spans="2:4" ht="12.75">
      <c r="B42" s="88" t="s">
        <v>26</v>
      </c>
      <c r="C42" s="88"/>
      <c r="D42" s="88"/>
    </row>
  </sheetData>
  <sheetProtection/>
  <mergeCells count="17">
    <mergeCell ref="B2:F2"/>
    <mergeCell ref="B42:D42"/>
    <mergeCell ref="C13:E13"/>
    <mergeCell ref="B27:F27"/>
    <mergeCell ref="B20:E20"/>
    <mergeCell ref="B21:E21"/>
    <mergeCell ref="B30:F30"/>
    <mergeCell ref="B29:F29"/>
    <mergeCell ref="B24:E24"/>
    <mergeCell ref="B25:E25"/>
    <mergeCell ref="B4:F4"/>
    <mergeCell ref="B22:E22"/>
    <mergeCell ref="D9:F9"/>
    <mergeCell ref="B41:D41"/>
    <mergeCell ref="B34:D34"/>
    <mergeCell ref="D6:F6"/>
    <mergeCell ref="B33:D33"/>
  </mergeCells>
  <conditionalFormatting sqref="F15:F19">
    <cfRule type="cellIs" priority="1" dxfId="12" operator="between" stopIfTrue="1">
      <formula>$C15</formula>
      <formula>$E15</formula>
    </cfRule>
  </conditionalFormatting>
  <conditionalFormatting sqref="B6:C11">
    <cfRule type="expression" priority="2" dxfId="0" stopIfTrue="1">
      <formula>$C$5=0</formula>
    </cfRule>
    <cfRule type="expression" priority="3" dxfId="0" stopIfTrue="1">
      <formula>$C$5&gt;6</formula>
    </cfRule>
    <cfRule type="expression" priority="4" dxfId="9" stopIfTrue="1">
      <formula>$C6&lt;&gt;$C$5</formula>
    </cfRule>
  </conditionalFormatting>
  <conditionalFormatting sqref="E7">
    <cfRule type="expression" priority="5" dxfId="0" stopIfTrue="1">
      <formula>$D$8&lt;&gt;0</formula>
    </cfRule>
  </conditionalFormatting>
  <conditionalFormatting sqref="E8">
    <cfRule type="expression" priority="6" dxfId="5" stopIfTrue="1">
      <formula>$D$8&lt;&gt;0</formula>
    </cfRule>
  </conditionalFormatting>
  <conditionalFormatting sqref="E10 B24:F24">
    <cfRule type="expression" priority="7" dxfId="0" stopIfTrue="1">
      <formula>$D$11&lt;&gt;0</formula>
    </cfRule>
  </conditionalFormatting>
  <conditionalFormatting sqref="E11">
    <cfRule type="expression" priority="8" dxfId="5" stopIfTrue="1">
      <formula>$D$11&lt;&gt;0</formula>
    </cfRule>
  </conditionalFormatting>
  <conditionalFormatting sqref="B25:F25">
    <cfRule type="expression" priority="9" dxfId="13" stopIfTrue="1">
      <formula>$D$11&lt;&gt;0</formula>
    </cfRule>
  </conditionalFormatting>
  <conditionalFormatting sqref="B30:F30">
    <cfRule type="expression" priority="10" dxfId="0" stopIfTrue="1">
      <formula>$D$11&lt;&gt;0</formula>
    </cfRule>
  </conditionalFormatting>
  <conditionalFormatting sqref="F22">
    <cfRule type="expression" priority="11" dxfId="14" stopIfTrue="1">
      <formula>$D$11&lt;&gt;0</formula>
    </cfRule>
  </conditionalFormatting>
  <conditionalFormatting sqref="B22:E22">
    <cfRule type="expression" priority="12" dxfId="15" stopIfTrue="1">
      <formula>$D$11&lt;&gt;0</formula>
    </cfRule>
  </conditionalFormatting>
  <conditionalFormatting sqref="B29:F29">
    <cfRule type="expression" priority="13" dxfId="0" stopIfTrue="1">
      <formula>$D$11&lt;&gt;0</formula>
    </cfRule>
  </conditionalFormatting>
  <printOptions/>
  <pageMargins left="1.3779527559055118" right="0.7874015748031497" top="0.7874015748031497" bottom="0.6692913385826772" header="0.5118110236220472" footer="0.5118110236220472"/>
  <pageSetup horizontalDpi="600" verticalDpi="600" orientation="portrait" paperSize="9" scale="95" r:id="rId1"/>
  <headerFooter alignWithMargins="0">
    <oddFooter>&amp;L&amp;"Arial,Negrito"&amp;8V.131028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.57421875" style="62" bestFit="1" customWidth="1"/>
    <col min="2" max="2" width="20.140625" style="63" bestFit="1" customWidth="1"/>
    <col min="3" max="5" width="11.7109375" style="64" customWidth="1"/>
    <col min="6" max="6" width="11.7109375" style="71" customWidth="1"/>
    <col min="7" max="9" width="11.7109375" style="76" customWidth="1"/>
    <col min="10" max="10" width="11.7109375" style="64" customWidth="1"/>
    <col min="12" max="14" width="13.140625" style="0" customWidth="1"/>
  </cols>
  <sheetData>
    <row r="1" spans="1:14" ht="12.75">
      <c r="A1" s="52" t="s">
        <v>34</v>
      </c>
      <c r="B1" s="53" t="s">
        <v>35</v>
      </c>
      <c r="C1" s="54" t="s">
        <v>36</v>
      </c>
      <c r="D1" s="54" t="s">
        <v>37</v>
      </c>
      <c r="E1" s="54" t="s">
        <v>38</v>
      </c>
      <c r="F1" s="55"/>
      <c r="G1" s="56" t="s">
        <v>36</v>
      </c>
      <c r="H1" s="56" t="s">
        <v>37</v>
      </c>
      <c r="I1" s="56" t="s">
        <v>38</v>
      </c>
      <c r="J1" s="56" t="s">
        <v>39</v>
      </c>
      <c r="L1" s="64" t="str">
        <f>G1</f>
        <v>1º QUARTIL</v>
      </c>
      <c r="M1" s="64" t="str">
        <f>H1</f>
        <v>MÉDIO</v>
      </c>
      <c r="N1" s="64" t="str">
        <f>I1</f>
        <v>3º QUARTIL</v>
      </c>
    </row>
    <row r="2" spans="1:9" s="61" customFormat="1" ht="25.5">
      <c r="A2" s="57">
        <v>10</v>
      </c>
      <c r="B2" s="53" t="s">
        <v>40</v>
      </c>
      <c r="C2" s="58">
        <v>0.2034</v>
      </c>
      <c r="D2" s="58">
        <v>0.2212</v>
      </c>
      <c r="E2" s="58">
        <v>0.25</v>
      </c>
      <c r="F2" s="59">
        <f>BDI!C5*10</f>
        <v>0</v>
      </c>
      <c r="G2" s="60" t="e">
        <f aca="true" t="shared" si="0" ref="G2:G7">VLOOKUP($F2,$A$2:$E$55,3)</f>
        <v>#N/A</v>
      </c>
      <c r="H2" s="60" t="e">
        <f aca="true" t="shared" si="1" ref="H2:H7">VLOOKUP($F2,$A$2:$E$55,4)</f>
        <v>#N/A</v>
      </c>
      <c r="I2" s="60" t="e">
        <f aca="true" t="shared" si="2" ref="I2:I7">VLOOKUP($F2,$A$2:$E$55,5)</f>
        <v>#N/A</v>
      </c>
    </row>
    <row r="3" spans="1:10" ht="12.75">
      <c r="A3" s="62">
        <f aca="true" t="shared" si="3" ref="A3:A10">A2+1</f>
        <v>11</v>
      </c>
      <c r="B3" s="63" t="s">
        <v>41</v>
      </c>
      <c r="C3" s="64">
        <v>0.03</v>
      </c>
      <c r="D3" s="64">
        <v>0.04</v>
      </c>
      <c r="E3" s="64">
        <v>0.055</v>
      </c>
      <c r="F3" s="55" t="b">
        <f aca="true" t="shared" si="4" ref="F3:F10">IF(F$2=10,(A3),IF(F$2=20,(A3+10),IF(F$2=30,(A3+20),IF(F$2=40,(A3+30),IF(F$2=50,(A3+40),IF(F$2=60,(A3+50)))))))</f>
        <v>0</v>
      </c>
      <c r="G3" s="65" t="e">
        <f t="shared" si="0"/>
        <v>#N/A</v>
      </c>
      <c r="H3" s="66" t="e">
        <f t="shared" si="1"/>
        <v>#N/A</v>
      </c>
      <c r="I3" s="66" t="e">
        <f t="shared" si="2"/>
        <v>#N/A</v>
      </c>
      <c r="J3" s="65">
        <f>BDI!F15</f>
        <v>0</v>
      </c>
    </row>
    <row r="4" spans="1:10" ht="12.75">
      <c r="A4" s="62">
        <f t="shared" si="3"/>
        <v>12</v>
      </c>
      <c r="B4" s="63" t="s">
        <v>42</v>
      </c>
      <c r="C4" s="64">
        <v>0.008</v>
      </c>
      <c r="D4" s="64">
        <v>0.008</v>
      </c>
      <c r="E4" s="64">
        <v>0.01</v>
      </c>
      <c r="F4" s="55" t="b">
        <f t="shared" si="4"/>
        <v>0</v>
      </c>
      <c r="G4" s="65" t="e">
        <f t="shared" si="0"/>
        <v>#N/A</v>
      </c>
      <c r="H4" s="66" t="e">
        <f t="shared" si="1"/>
        <v>#N/A</v>
      </c>
      <c r="I4" s="66" t="e">
        <f t="shared" si="2"/>
        <v>#N/A</v>
      </c>
      <c r="J4" s="65">
        <f>BDI!F16</f>
        <v>0</v>
      </c>
    </row>
    <row r="5" spans="1:10" ht="12.75">
      <c r="A5" s="62">
        <f t="shared" si="3"/>
        <v>13</v>
      </c>
      <c r="B5" s="63" t="s">
        <v>43</v>
      </c>
      <c r="C5" s="64">
        <v>0.0097</v>
      </c>
      <c r="D5" s="64">
        <v>0.0127</v>
      </c>
      <c r="E5" s="64">
        <v>0.0127</v>
      </c>
      <c r="F5" s="55" t="b">
        <f t="shared" si="4"/>
        <v>0</v>
      </c>
      <c r="G5" s="65" t="e">
        <f t="shared" si="0"/>
        <v>#N/A</v>
      </c>
      <c r="H5" s="66" t="e">
        <f t="shared" si="1"/>
        <v>#N/A</v>
      </c>
      <c r="I5" s="66" t="e">
        <f t="shared" si="2"/>
        <v>#N/A</v>
      </c>
      <c r="J5" s="65">
        <f>BDI!F17</f>
        <v>0</v>
      </c>
    </row>
    <row r="6" spans="1:10" ht="12.75">
      <c r="A6" s="62">
        <f t="shared" si="3"/>
        <v>14</v>
      </c>
      <c r="B6" s="63" t="s">
        <v>44</v>
      </c>
      <c r="C6" s="64">
        <v>0.0059</v>
      </c>
      <c r="D6" s="64">
        <v>0.0123</v>
      </c>
      <c r="E6" s="64">
        <v>0.0139</v>
      </c>
      <c r="F6" s="55" t="b">
        <f t="shared" si="4"/>
        <v>0</v>
      </c>
      <c r="G6" s="65" t="e">
        <f t="shared" si="0"/>
        <v>#N/A</v>
      </c>
      <c r="H6" s="66" t="e">
        <f t="shared" si="1"/>
        <v>#N/A</v>
      </c>
      <c r="I6" s="66" t="e">
        <f t="shared" si="2"/>
        <v>#N/A</v>
      </c>
      <c r="J6" s="65">
        <f>BDI!F18</f>
        <v>0</v>
      </c>
    </row>
    <row r="7" spans="1:10" ht="12.75">
      <c r="A7" s="62">
        <f t="shared" si="3"/>
        <v>15</v>
      </c>
      <c r="B7" s="63" t="s">
        <v>45</v>
      </c>
      <c r="C7" s="64">
        <v>0.0616</v>
      </c>
      <c r="D7" s="64">
        <v>0.074</v>
      </c>
      <c r="E7" s="64">
        <v>0.0896</v>
      </c>
      <c r="F7" s="55" t="b">
        <f t="shared" si="4"/>
        <v>0</v>
      </c>
      <c r="G7" s="65" t="e">
        <f t="shared" si="0"/>
        <v>#N/A</v>
      </c>
      <c r="H7" s="66" t="e">
        <f t="shared" si="1"/>
        <v>#N/A</v>
      </c>
      <c r="I7" s="66" t="e">
        <f t="shared" si="2"/>
        <v>#N/A</v>
      </c>
      <c r="J7" s="65">
        <f>BDI!F19</f>
        <v>0</v>
      </c>
    </row>
    <row r="8" spans="1:10" ht="12.75">
      <c r="A8" s="62">
        <f t="shared" si="3"/>
        <v>16</v>
      </c>
      <c r="B8" s="63" t="s">
        <v>46</v>
      </c>
      <c r="F8" s="55" t="b">
        <f t="shared" si="4"/>
        <v>0</v>
      </c>
      <c r="G8" s="65"/>
      <c r="H8" s="65"/>
      <c r="I8" s="65"/>
      <c r="J8" s="65">
        <f>BDI!F20</f>
        <v>0</v>
      </c>
    </row>
    <row r="9" spans="1:10" ht="12.75">
      <c r="A9" s="62">
        <f t="shared" si="3"/>
        <v>17</v>
      </c>
      <c r="B9" s="63" t="s">
        <v>47</v>
      </c>
      <c r="F9" s="55" t="b">
        <f t="shared" si="4"/>
        <v>0</v>
      </c>
      <c r="G9" s="65"/>
      <c r="H9" s="65"/>
      <c r="I9" s="65"/>
      <c r="J9" s="65">
        <f>BDI!F21</f>
        <v>0</v>
      </c>
    </row>
    <row r="10" spans="1:10" ht="38.25">
      <c r="A10" s="62">
        <f t="shared" si="3"/>
        <v>18</v>
      </c>
      <c r="B10" s="67" t="s">
        <v>48</v>
      </c>
      <c r="F10" s="55" t="b">
        <f t="shared" si="4"/>
        <v>0</v>
      </c>
      <c r="G10" s="65"/>
      <c r="H10" s="65"/>
      <c r="I10" s="65"/>
      <c r="J10" s="65">
        <f>BDI!F22</f>
        <v>0.02</v>
      </c>
    </row>
    <row r="11" spans="1:10" s="70" customFormat="1" ht="25.5">
      <c r="A11" s="57">
        <v>20</v>
      </c>
      <c r="B11" s="53" t="s">
        <v>49</v>
      </c>
      <c r="C11" s="68">
        <v>0.196</v>
      </c>
      <c r="D11" s="68">
        <v>0.2097</v>
      </c>
      <c r="E11" s="68">
        <v>0.2423</v>
      </c>
      <c r="F11" s="69"/>
      <c r="G11" s="101"/>
      <c r="H11" s="101"/>
      <c r="I11" s="101"/>
      <c r="J11" s="101"/>
    </row>
    <row r="12" spans="1:12" ht="12.75">
      <c r="A12" s="62">
        <f aca="true" t="shared" si="5" ref="A12:A19">A3+10</f>
        <v>21</v>
      </c>
      <c r="B12" s="63" t="str">
        <f>B$3</f>
        <v>Administração Central</v>
      </c>
      <c r="C12" s="64">
        <v>0.038</v>
      </c>
      <c r="D12" s="64">
        <v>0.0401</v>
      </c>
      <c r="E12" s="64">
        <v>0.0467</v>
      </c>
      <c r="G12" s="105" t="s">
        <v>50</v>
      </c>
      <c r="H12" s="105"/>
      <c r="I12" s="105"/>
      <c r="J12" s="105"/>
      <c r="K12" s="72">
        <f>ROUND(((1+J3+J4+J5)*(1+J6)*(1+J7)/(1-J8-J9)-1),4)</f>
        <v>0</v>
      </c>
      <c r="L12" s="73" t="e">
        <f>IF(K12&lt;G2,"ATENÇÃO! BDI inferior ao 1º quartil - OBRIGATÓRIA APRESENTAÇÃO DE JUSTIFICATIVA!",IF(K12&gt;I2,"ATENÇÃO! BDI superior ao 3º quartil - OBRIGATÓRIA APRESENTAÇÃO DE JUSTIFICATIVA!",""))</f>
        <v>#N/A</v>
      </c>
    </row>
    <row r="13" spans="1:12" ht="12.75">
      <c r="A13" s="62">
        <f t="shared" si="5"/>
        <v>22</v>
      </c>
      <c r="B13" s="63" t="str">
        <f>B$4</f>
        <v>Seguro e Garantia</v>
      </c>
      <c r="C13" s="64">
        <v>0.0032</v>
      </c>
      <c r="D13" s="64">
        <v>0.004</v>
      </c>
      <c r="E13" s="64">
        <v>0.0074</v>
      </c>
      <c r="G13" s="105" t="s">
        <v>51</v>
      </c>
      <c r="H13" s="105"/>
      <c r="I13" s="105"/>
      <c r="J13" s="105"/>
      <c r="K13" s="74">
        <f>ROUND(((1+J3+J4+J5)*(1+J6)*(1+J7)/(1-J8-J9-J10)-1),4)</f>
        <v>0.0204</v>
      </c>
      <c r="L13" s="75"/>
    </row>
    <row r="14" spans="1:5" ht="12.75">
      <c r="A14" s="62">
        <f t="shared" si="5"/>
        <v>23</v>
      </c>
      <c r="B14" s="63" t="str">
        <f>B$5</f>
        <v>Risco</v>
      </c>
      <c r="C14" s="64">
        <v>0.005</v>
      </c>
      <c r="D14" s="64">
        <v>0.0056</v>
      </c>
      <c r="E14" s="64">
        <v>0.0097</v>
      </c>
    </row>
    <row r="15" spans="1:5" ht="12.75">
      <c r="A15" s="62">
        <f t="shared" si="5"/>
        <v>24</v>
      </c>
      <c r="B15" s="63" t="str">
        <f>B$6</f>
        <v>Despesas Financeiras</v>
      </c>
      <c r="C15" s="64">
        <v>0.0102</v>
      </c>
      <c r="D15" s="64">
        <v>0.0111</v>
      </c>
      <c r="E15" s="64">
        <v>0.0121</v>
      </c>
    </row>
    <row r="16" spans="1:5" ht="12.75">
      <c r="A16" s="62">
        <f t="shared" si="5"/>
        <v>25</v>
      </c>
      <c r="B16" s="63" t="str">
        <f>B$7</f>
        <v>Lucro</v>
      </c>
      <c r="C16" s="64">
        <v>0.0664</v>
      </c>
      <c r="D16" s="64">
        <v>0.073</v>
      </c>
      <c r="E16" s="64">
        <v>0.0869</v>
      </c>
    </row>
    <row r="17" spans="1:2" ht="12.75">
      <c r="A17" s="62">
        <f t="shared" si="5"/>
        <v>26</v>
      </c>
      <c r="B17" s="63" t="str">
        <f>B$8</f>
        <v>PIS e COFINS</v>
      </c>
    </row>
    <row r="18" spans="1:2" ht="12.75">
      <c r="A18" s="62">
        <f t="shared" si="5"/>
        <v>27</v>
      </c>
      <c r="B18" s="63" t="str">
        <f>B$9</f>
        <v>ISSQN</v>
      </c>
    </row>
    <row r="19" spans="1:2" ht="38.25">
      <c r="A19" s="62">
        <f t="shared" si="5"/>
        <v>28</v>
      </c>
      <c r="B19" s="63" t="str">
        <f>B$10</f>
        <v>Cont.Prev s/Rec.Bruta (Lei 12844/13 - Desoneração)</v>
      </c>
    </row>
    <row r="20" spans="1:10" s="70" customFormat="1" ht="76.5">
      <c r="A20" s="57">
        <v>30</v>
      </c>
      <c r="B20" s="53" t="s">
        <v>52</v>
      </c>
      <c r="C20" s="68">
        <v>0.2076</v>
      </c>
      <c r="D20" s="68">
        <v>0.2418</v>
      </c>
      <c r="E20" s="68">
        <v>0.2644</v>
      </c>
      <c r="F20" s="69"/>
      <c r="G20" s="77"/>
      <c r="H20" s="77"/>
      <c r="I20" s="77"/>
      <c r="J20" s="68"/>
    </row>
    <row r="21" spans="1:5" ht="12.75">
      <c r="A21" s="62">
        <f aca="true" t="shared" si="6" ref="A21:A28">A12+10</f>
        <v>31</v>
      </c>
      <c r="B21" s="63" t="str">
        <f>B$3</f>
        <v>Administração Central</v>
      </c>
      <c r="C21" s="64">
        <v>0.0343</v>
      </c>
      <c r="D21" s="64">
        <v>0.0493</v>
      </c>
      <c r="E21" s="64">
        <v>0.0671</v>
      </c>
    </row>
    <row r="22" spans="1:5" ht="12.75">
      <c r="A22" s="62">
        <f t="shared" si="6"/>
        <v>32</v>
      </c>
      <c r="B22" s="63" t="str">
        <f>B$4</f>
        <v>Seguro e Garantia</v>
      </c>
      <c r="C22" s="64">
        <v>0.0028</v>
      </c>
      <c r="D22" s="64">
        <v>0.0049</v>
      </c>
      <c r="E22" s="64">
        <v>0.0075</v>
      </c>
    </row>
    <row r="23" spans="1:5" ht="12.75">
      <c r="A23" s="62">
        <f t="shared" si="6"/>
        <v>33</v>
      </c>
      <c r="B23" s="63" t="str">
        <f>B$5</f>
        <v>Risco</v>
      </c>
      <c r="C23" s="64">
        <v>0.01</v>
      </c>
      <c r="D23" s="64">
        <v>0.0139</v>
      </c>
      <c r="E23" s="64">
        <v>0.0174</v>
      </c>
    </row>
    <row r="24" spans="1:5" ht="12.75">
      <c r="A24" s="62">
        <f t="shared" si="6"/>
        <v>34</v>
      </c>
      <c r="B24" s="63" t="str">
        <f>B$6</f>
        <v>Despesas Financeiras</v>
      </c>
      <c r="C24" s="64">
        <v>0.0094</v>
      </c>
      <c r="D24" s="64">
        <v>0.0099</v>
      </c>
      <c r="E24" s="64">
        <v>0.0117</v>
      </c>
    </row>
    <row r="25" spans="1:5" ht="12.75">
      <c r="A25" s="62">
        <f t="shared" si="6"/>
        <v>35</v>
      </c>
      <c r="B25" s="63" t="str">
        <f>B$7</f>
        <v>Lucro</v>
      </c>
      <c r="C25" s="64">
        <v>0.0674</v>
      </c>
      <c r="D25" s="64">
        <v>0.0804</v>
      </c>
      <c r="E25" s="64">
        <v>0.094</v>
      </c>
    </row>
    <row r="26" spans="1:2" ht="12.75">
      <c r="A26" s="62">
        <f t="shared" si="6"/>
        <v>36</v>
      </c>
      <c r="B26" s="63" t="str">
        <f>B$8</f>
        <v>PIS e COFINS</v>
      </c>
    </row>
    <row r="27" spans="1:2" ht="12.75">
      <c r="A27" s="62">
        <f t="shared" si="6"/>
        <v>37</v>
      </c>
      <c r="B27" s="63" t="str">
        <f>B$9</f>
        <v>ISSQN</v>
      </c>
    </row>
    <row r="28" spans="1:2" ht="38.25">
      <c r="A28" s="62">
        <f t="shared" si="6"/>
        <v>38</v>
      </c>
      <c r="B28" s="63" t="str">
        <f>B$10</f>
        <v>Cont.Prev s/Rec.Bruta (Lei 12844/13 - Desoneração)</v>
      </c>
    </row>
    <row r="29" spans="1:10" s="70" customFormat="1" ht="63.75">
      <c r="A29" s="57">
        <v>40</v>
      </c>
      <c r="B29" s="53" t="s">
        <v>53</v>
      </c>
      <c r="C29" s="68">
        <v>0.24</v>
      </c>
      <c r="D29" s="68">
        <v>0.2584</v>
      </c>
      <c r="E29" s="68">
        <v>0.2786</v>
      </c>
      <c r="F29" s="69"/>
      <c r="G29" s="77"/>
      <c r="H29" s="77"/>
      <c r="I29" s="77"/>
      <c r="J29" s="68"/>
    </row>
    <row r="30" spans="1:5" ht="12.75">
      <c r="A30" s="62">
        <f aca="true" t="shared" si="7" ref="A30:A37">A21+10</f>
        <v>41</v>
      </c>
      <c r="B30" s="63" t="str">
        <f>B$3</f>
        <v>Administração Central</v>
      </c>
      <c r="C30" s="64">
        <v>0.0529</v>
      </c>
      <c r="D30" s="64">
        <v>0.0592</v>
      </c>
      <c r="E30" s="64">
        <v>0.0793</v>
      </c>
    </row>
    <row r="31" spans="1:5" ht="12.75">
      <c r="A31" s="62">
        <f t="shared" si="7"/>
        <v>42</v>
      </c>
      <c r="B31" s="63" t="str">
        <f>B$4</f>
        <v>Seguro e Garantia</v>
      </c>
      <c r="C31" s="64">
        <v>0.0025</v>
      </c>
      <c r="D31" s="64">
        <v>0.0051</v>
      </c>
      <c r="E31" s="64">
        <v>0.0056</v>
      </c>
    </row>
    <row r="32" spans="1:5" ht="12.75">
      <c r="A32" s="62">
        <f t="shared" si="7"/>
        <v>43</v>
      </c>
      <c r="B32" s="63" t="str">
        <f>B$5</f>
        <v>Risco</v>
      </c>
      <c r="C32" s="64">
        <v>0.01</v>
      </c>
      <c r="D32" s="64">
        <v>0.0148</v>
      </c>
      <c r="E32" s="64">
        <v>0.0197</v>
      </c>
    </row>
    <row r="33" spans="1:5" ht="12.75">
      <c r="A33" s="62">
        <f t="shared" si="7"/>
        <v>44</v>
      </c>
      <c r="B33" s="63" t="str">
        <f>B$6</f>
        <v>Despesas Financeiras</v>
      </c>
      <c r="C33" s="64">
        <v>0.0101</v>
      </c>
      <c r="D33" s="64">
        <v>0.0107</v>
      </c>
      <c r="E33" s="64">
        <v>0.0111</v>
      </c>
    </row>
    <row r="34" spans="1:5" ht="12.75">
      <c r="A34" s="62">
        <f t="shared" si="7"/>
        <v>45</v>
      </c>
      <c r="B34" s="63" t="str">
        <f>B$7</f>
        <v>Lucro</v>
      </c>
      <c r="C34" s="64">
        <v>0.08</v>
      </c>
      <c r="D34" s="64">
        <v>0.0831</v>
      </c>
      <c r="E34" s="64">
        <v>0.0951</v>
      </c>
    </row>
    <row r="35" spans="1:2" ht="12.75">
      <c r="A35" s="62">
        <f t="shared" si="7"/>
        <v>46</v>
      </c>
      <c r="B35" s="63" t="str">
        <f>B$8</f>
        <v>PIS e COFINS</v>
      </c>
    </row>
    <row r="36" spans="1:2" ht="12.75">
      <c r="A36" s="62">
        <f t="shared" si="7"/>
        <v>47</v>
      </c>
      <c r="B36" s="63" t="str">
        <f>B$9</f>
        <v>ISSQN</v>
      </c>
    </row>
    <row r="37" spans="1:2" ht="38.25">
      <c r="A37" s="62">
        <f t="shared" si="7"/>
        <v>48</v>
      </c>
      <c r="B37" s="63" t="str">
        <f>B$10</f>
        <v>Cont.Prev s/Rec.Bruta (Lei 12844/13 - Desoneração)</v>
      </c>
    </row>
    <row r="38" spans="1:10" s="70" customFormat="1" ht="25.5">
      <c r="A38" s="57">
        <v>50</v>
      </c>
      <c r="B38" s="53" t="s">
        <v>54</v>
      </c>
      <c r="C38" s="68">
        <v>0.228</v>
      </c>
      <c r="D38" s="68">
        <v>0.2748</v>
      </c>
      <c r="E38" s="68">
        <v>0.3095</v>
      </c>
      <c r="F38" s="69"/>
      <c r="G38" s="77"/>
      <c r="H38" s="77"/>
      <c r="I38" s="77"/>
      <c r="J38" s="68"/>
    </row>
    <row r="39" spans="1:5" ht="12.75">
      <c r="A39" s="62">
        <f aca="true" t="shared" si="8" ref="A39:A46">A30+10</f>
        <v>51</v>
      </c>
      <c r="B39" s="63" t="str">
        <f>B$3</f>
        <v>Administração Central</v>
      </c>
      <c r="C39" s="64">
        <v>0.04</v>
      </c>
      <c r="D39" s="64">
        <v>0.0552</v>
      </c>
      <c r="E39" s="64">
        <v>0.0785</v>
      </c>
    </row>
    <row r="40" spans="1:5" ht="12.75">
      <c r="A40" s="62">
        <f t="shared" si="8"/>
        <v>52</v>
      </c>
      <c r="B40" s="63" t="str">
        <f>B$4</f>
        <v>Seguro e Garantia</v>
      </c>
      <c r="C40" s="64">
        <v>0.0081</v>
      </c>
      <c r="D40" s="64">
        <v>0.0122</v>
      </c>
      <c r="E40" s="64">
        <v>0.0199</v>
      </c>
    </row>
    <row r="41" spans="1:5" ht="12.75">
      <c r="A41" s="62">
        <f t="shared" si="8"/>
        <v>53</v>
      </c>
      <c r="B41" s="63" t="str">
        <f>B$5</f>
        <v>Risco</v>
      </c>
      <c r="C41" s="64">
        <v>0.0146</v>
      </c>
      <c r="D41" s="64">
        <v>0.0232</v>
      </c>
      <c r="E41" s="64">
        <v>0.0316</v>
      </c>
    </row>
    <row r="42" spans="1:5" ht="12.75">
      <c r="A42" s="62">
        <f t="shared" si="8"/>
        <v>54</v>
      </c>
      <c r="B42" s="63" t="str">
        <f>B$6</f>
        <v>Despesas Financeiras</v>
      </c>
      <c r="C42" s="64">
        <v>0.0094</v>
      </c>
      <c r="D42" s="64">
        <v>0.0102</v>
      </c>
      <c r="E42" s="64">
        <v>0.0133</v>
      </c>
    </row>
    <row r="43" spans="1:5" ht="12.75">
      <c r="A43" s="62">
        <f t="shared" si="8"/>
        <v>55</v>
      </c>
      <c r="B43" s="63" t="str">
        <f>B$7</f>
        <v>Lucro</v>
      </c>
      <c r="C43" s="64">
        <v>0.0714</v>
      </c>
      <c r="D43" s="64">
        <v>0.084</v>
      </c>
      <c r="E43" s="64">
        <v>0.1043</v>
      </c>
    </row>
    <row r="44" spans="1:2" ht="12.75">
      <c r="A44" s="62">
        <f t="shared" si="8"/>
        <v>56</v>
      </c>
      <c r="B44" s="63" t="str">
        <f>B$8</f>
        <v>PIS e COFINS</v>
      </c>
    </row>
    <row r="45" spans="1:2" ht="12.75">
      <c r="A45" s="62">
        <f t="shared" si="8"/>
        <v>57</v>
      </c>
      <c r="B45" s="63" t="str">
        <f>B$9</f>
        <v>ISSQN</v>
      </c>
    </row>
    <row r="46" spans="1:2" ht="38.25">
      <c r="A46" s="62">
        <f t="shared" si="8"/>
        <v>58</v>
      </c>
      <c r="B46" s="63" t="str">
        <f>B$10</f>
        <v>Cont.Prev s/Rec.Bruta (Lei 12844/13 - Desoneração)</v>
      </c>
    </row>
    <row r="47" spans="1:10" s="70" customFormat="1" ht="38.25">
      <c r="A47" s="57">
        <v>60</v>
      </c>
      <c r="B47" s="53" t="s">
        <v>55</v>
      </c>
      <c r="C47" s="68">
        <v>0.111</v>
      </c>
      <c r="D47" s="68">
        <v>0.1402</v>
      </c>
      <c r="E47" s="68">
        <v>0.168</v>
      </c>
      <c r="F47" s="69"/>
      <c r="G47" s="77"/>
      <c r="H47" s="77"/>
      <c r="I47" s="77"/>
      <c r="J47" s="68"/>
    </row>
    <row r="48" spans="1:5" ht="12.75">
      <c r="A48" s="62">
        <f aca="true" t="shared" si="9" ref="A48:A55">A39+10</f>
        <v>61</v>
      </c>
      <c r="B48" s="63" t="str">
        <f>B$3</f>
        <v>Administração Central</v>
      </c>
      <c r="C48" s="64">
        <v>0.015</v>
      </c>
      <c r="D48" s="64">
        <v>0.0345</v>
      </c>
      <c r="E48" s="64">
        <v>0.0449</v>
      </c>
    </row>
    <row r="49" spans="1:5" ht="12.75">
      <c r="A49" s="62">
        <f t="shared" si="9"/>
        <v>62</v>
      </c>
      <c r="B49" s="63" t="str">
        <f>B$4</f>
        <v>Seguro e Garantia</v>
      </c>
      <c r="C49" s="64">
        <v>0.003</v>
      </c>
      <c r="D49" s="64">
        <v>0.0048</v>
      </c>
      <c r="E49" s="64">
        <v>0.0082</v>
      </c>
    </row>
    <row r="50" spans="1:5" ht="12.75">
      <c r="A50" s="62">
        <f t="shared" si="9"/>
        <v>63</v>
      </c>
      <c r="B50" s="63" t="str">
        <f>B$5</f>
        <v>Risco</v>
      </c>
      <c r="C50" s="64">
        <v>0.0056</v>
      </c>
      <c r="D50" s="64">
        <v>0.0085</v>
      </c>
      <c r="E50" s="64">
        <v>0.0089</v>
      </c>
    </row>
    <row r="51" spans="1:5" ht="12.75">
      <c r="A51" s="62">
        <f t="shared" si="9"/>
        <v>64</v>
      </c>
      <c r="B51" s="63" t="str">
        <f>B$6</f>
        <v>Despesas Financeiras</v>
      </c>
      <c r="C51" s="64">
        <v>0.0085</v>
      </c>
      <c r="D51" s="64">
        <v>0.0085</v>
      </c>
      <c r="E51" s="64">
        <v>0.0111</v>
      </c>
    </row>
    <row r="52" spans="1:5" ht="12.75">
      <c r="A52" s="62">
        <f t="shared" si="9"/>
        <v>65</v>
      </c>
      <c r="B52" s="63" t="str">
        <f>B$7</f>
        <v>Lucro</v>
      </c>
      <c r="C52" s="64">
        <v>0.035</v>
      </c>
      <c r="D52" s="64">
        <v>0.0511</v>
      </c>
      <c r="E52" s="64">
        <v>0.0622</v>
      </c>
    </row>
    <row r="53" spans="1:2" ht="12.75">
      <c r="A53" s="62">
        <f t="shared" si="9"/>
        <v>66</v>
      </c>
      <c r="B53" s="63" t="str">
        <f>B$8</f>
        <v>PIS e COFINS</v>
      </c>
    </row>
    <row r="54" spans="1:2" ht="12.75">
      <c r="A54" s="62">
        <f t="shared" si="9"/>
        <v>67</v>
      </c>
      <c r="B54" s="63" t="str">
        <f>B$9</f>
        <v>ISSQN</v>
      </c>
    </row>
    <row r="55" spans="1:2" ht="38.25">
      <c r="A55" s="62">
        <f t="shared" si="9"/>
        <v>68</v>
      </c>
      <c r="B55" s="63" t="str">
        <f>B$10</f>
        <v>Cont.Prev s/Rec.Bruta (Lei 12844/13 - Desoneração)</v>
      </c>
    </row>
  </sheetData>
  <sheetProtection/>
  <mergeCells count="3">
    <mergeCell ref="G11:J11"/>
    <mergeCell ref="G12:J12"/>
    <mergeCell ref="G13:J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Footer>&amp;LV.131028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</dc:creator>
  <cp:keywords/>
  <dc:description/>
  <cp:lastModifiedBy>alexandrab</cp:lastModifiedBy>
  <cp:lastPrinted>2015-04-01T12:50:50Z</cp:lastPrinted>
  <dcterms:created xsi:type="dcterms:W3CDTF">2014-02-13T16:09:06Z</dcterms:created>
  <dcterms:modified xsi:type="dcterms:W3CDTF">2015-04-01T12:57:47Z</dcterms:modified>
  <cp:category/>
  <cp:version/>
  <cp:contentType/>
  <cp:contentStatus/>
</cp:coreProperties>
</file>